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Новая папка\Desktop\по ано\гранты\вы не одиноки\1\"/>
    </mc:Choice>
  </mc:AlternateContent>
  <bookViews>
    <workbookView xWindow="0" yWindow="0" windowWidth="20490" windowHeight="6585"/>
  </bookViews>
  <sheets>
    <sheet name="Лист1" sheetId="1" r:id="rId1"/>
    <sheet name="Лист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15" i="1" l="1"/>
  <c r="Z13" i="1"/>
  <c r="Z12" i="1"/>
  <c r="Z11" i="1"/>
  <c r="Z10" i="1"/>
  <c r="Z9" i="1"/>
  <c r="L14" i="1"/>
  <c r="K14" i="1"/>
  <c r="K13" i="1"/>
  <c r="L13" i="1" s="1"/>
  <c r="K12" i="1"/>
  <c r="L12" i="1" s="1"/>
  <c r="K11" i="1"/>
  <c r="L11" i="1" s="1"/>
  <c r="K10" i="1"/>
  <c r="L10" i="1" s="1"/>
  <c r="L9" i="1"/>
  <c r="K9" i="1"/>
  <c r="B22" i="1"/>
  <c r="C19" i="1"/>
  <c r="AA12" i="1" l="1"/>
  <c r="AA11" i="1"/>
  <c r="AA10" i="1"/>
  <c r="AB10" i="1" s="1"/>
  <c r="AA9" i="1"/>
  <c r="X15" i="1"/>
  <c r="T15" i="1"/>
  <c r="O15" i="1"/>
  <c r="H15" i="1"/>
  <c r="Z14" i="1"/>
  <c r="X14" i="1"/>
  <c r="W14" i="1"/>
  <c r="V14" i="1"/>
  <c r="T14" i="1"/>
  <c r="S14" i="1"/>
  <c r="P14" i="1"/>
  <c r="O14" i="1"/>
  <c r="N14" i="1"/>
  <c r="H14" i="1"/>
  <c r="G14" i="1"/>
  <c r="F14" i="1"/>
  <c r="R14" i="1"/>
  <c r="B14" i="1"/>
  <c r="D14" i="1"/>
  <c r="AB9" i="1"/>
  <c r="AA13" i="1"/>
  <c r="AB13" i="1"/>
  <c r="AB12" i="1"/>
  <c r="X9" i="1"/>
  <c r="V9" i="1"/>
  <c r="W9" i="1"/>
  <c r="S13" i="1"/>
  <c r="T13" i="1" s="1"/>
  <c r="S12" i="1"/>
  <c r="T12" i="1" s="1"/>
  <c r="S11" i="1"/>
  <c r="T11" i="1" s="1"/>
  <c r="S10" i="1"/>
  <c r="T10" i="1" s="1"/>
  <c r="T9" i="1"/>
  <c r="S9" i="1"/>
  <c r="O13" i="1"/>
  <c r="P13" i="1" s="1"/>
  <c r="O12" i="1"/>
  <c r="P12" i="1" s="1"/>
  <c r="O11" i="1"/>
  <c r="P11" i="1" s="1"/>
  <c r="O10" i="1"/>
  <c r="P10" i="1" s="1"/>
  <c r="P9" i="1"/>
  <c r="O9" i="1"/>
  <c r="G13" i="1"/>
  <c r="H13" i="1" s="1"/>
  <c r="G12" i="1"/>
  <c r="H12" i="1" s="1"/>
  <c r="G11" i="1"/>
  <c r="H11" i="1" s="1"/>
  <c r="G10" i="1"/>
  <c r="H10" i="1" s="1"/>
  <c r="H9" i="1"/>
  <c r="G9" i="1"/>
  <c r="D13" i="1"/>
  <c r="D12" i="1"/>
  <c r="D11" i="1"/>
  <c r="D10" i="1"/>
  <c r="D9" i="1"/>
  <c r="AA14" i="1" l="1"/>
  <c r="AB11" i="1"/>
  <c r="AB14" i="1" s="1"/>
  <c r="B24" i="1" s="1"/>
</calcChain>
</file>

<file path=xl/sharedStrings.xml><?xml version="1.0" encoding="utf-8"?>
<sst xmlns="http://schemas.openxmlformats.org/spreadsheetml/2006/main" count="48" uniqueCount="46">
  <si>
    <t>скорость км. в час</t>
  </si>
  <si>
    <t>расстояние в одну сторону, км</t>
  </si>
  <si>
    <t>время на дорогу в обе стороны, час</t>
  </si>
  <si>
    <t>зарплата IT (средняя ппо РМ - 45700 руб</t>
  </si>
  <si>
    <t>время на загрузку ПО и обучение 2-х чел. польз ПО</t>
  </si>
  <si>
    <t>оплата труда</t>
  </si>
  <si>
    <t>отчисления в фонды</t>
  </si>
  <si>
    <t>аренда автомобиля</t>
  </si>
  <si>
    <t>стоимость в час, руб</t>
  </si>
  <si>
    <t>оплата услуг водителя</t>
  </si>
  <si>
    <t>оплата сопровождения ПО 3 мес с момента подключения</t>
  </si>
  <si>
    <t>оплата труда социальных работников (единовременная выплата)</t>
  </si>
  <si>
    <t>страховые взносы, руб</t>
  </si>
  <si>
    <t>единовременная выплата на 5(пять) соцработников, руб.</t>
  </si>
  <si>
    <t>итого, руб.</t>
  </si>
  <si>
    <t>стоимость смарт-часов за 1 шт., руб.</t>
  </si>
  <si>
    <t>итого (пять штук)</t>
  </si>
  <si>
    <t>ГСМ</t>
  </si>
  <si>
    <t>Стоимость литра ГСМ</t>
  </si>
  <si>
    <t>Расход по км, л</t>
  </si>
  <si>
    <t>расход по км, руб</t>
  </si>
  <si>
    <t>стоимость всего, руб</t>
  </si>
  <si>
    <t>в том ч. налог 13%, руб</t>
  </si>
  <si>
    <t>в час, руб</t>
  </si>
  <si>
    <t>за время, руб</t>
  </si>
  <si>
    <t>отчисления в фонды, руб</t>
  </si>
  <si>
    <t>на ставку 0,2 ст от 45700 руб за 3 мес., руб</t>
  </si>
  <si>
    <t>отчисления в фонды за 3мес. 27,1%, руб</t>
  </si>
  <si>
    <t>итого, руб</t>
  </si>
  <si>
    <t>всего, руб</t>
  </si>
  <si>
    <t>отчисления в фонды 27,1%, руб</t>
  </si>
  <si>
    <t>итог, руб</t>
  </si>
  <si>
    <t>всего по заявке, руб</t>
  </si>
  <si>
    <t xml:space="preserve">РАСШИФРОВКА СМЕТЫ РАСХОДОВ </t>
  </si>
  <si>
    <t>на проведение мероприятий по проекту "Вы не одиноки" из бюджета Республики Мордовия</t>
  </si>
  <si>
    <t>приложение1</t>
  </si>
  <si>
    <t>Достоверность сведений, указанных на данной странице, подтверждаю.</t>
  </si>
  <si>
    <t xml:space="preserve">Директор </t>
  </si>
  <si>
    <t>____________________</t>
  </si>
  <si>
    <t>О.М.Буйнова</t>
  </si>
  <si>
    <t>Главный бухгалтер</t>
  </si>
  <si>
    <t>Н.В.Макеева</t>
  </si>
  <si>
    <t>с.Алтары, ул.С</t>
  </si>
  <si>
    <t>с.Алтары, ул.</t>
  </si>
  <si>
    <t xml:space="preserve">п.Липки, ул. </t>
  </si>
  <si>
    <t>с.Вырыпаево, ул.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</si>
</sst>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Alignment="1">
      <alignment wrapText="1"/>
    </xf>
    <xf numFmtId="0" fontId="1" fillId="0" borderId="5" xfId="0" applyFont="1" applyBorder="1" applyAlignment="1">
      <alignment wrapText="1"/>
    </xf>
    <xf numFmtId="2" fontId="1" fillId="0" borderId="5" xfId="0" applyNumberFormat="1" applyFont="1" applyBorder="1" applyAlignment="1">
      <alignment wrapText="1"/>
    </xf>
    <xf numFmtId="0" fontId="1" fillId="2" borderId="5" xfId="0" applyFont="1" applyFill="1" applyBorder="1" applyAlignment="1">
      <alignment wrapText="1"/>
    </xf>
    <xf numFmtId="1" fontId="1" fillId="0" borderId="2" xfId="0" applyNumberFormat="1" applyFont="1" applyBorder="1" applyAlignment="1">
      <alignment wrapText="1"/>
    </xf>
    <xf numFmtId="1" fontId="1" fillId="0" borderId="0" xfId="0" applyNumberFormat="1" applyFont="1" applyAlignment="1">
      <alignment wrapText="1"/>
    </xf>
    <xf numFmtId="1" fontId="1" fillId="0" borderId="3" xfId="0" applyNumberFormat="1" applyFont="1" applyBorder="1" applyAlignment="1">
      <alignment wrapText="1"/>
    </xf>
    <xf numFmtId="1" fontId="1" fillId="0" borderId="0" xfId="0" applyNumberFormat="1" applyFont="1" applyBorder="1" applyAlignment="1">
      <alignment wrapText="1"/>
    </xf>
    <xf numFmtId="0" fontId="1" fillId="0" borderId="4" xfId="0" applyFont="1" applyBorder="1" applyAlignment="1">
      <alignment wrapText="1"/>
    </xf>
    <xf numFmtId="2" fontId="1" fillId="0" borderId="4" xfId="0" applyNumberFormat="1" applyFont="1" applyBorder="1" applyAlignment="1">
      <alignment wrapText="1"/>
    </xf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2" fontId="1" fillId="0" borderId="1" xfId="0" applyNumberFormat="1" applyFont="1" applyBorder="1" applyAlignment="1">
      <alignment wrapText="1"/>
    </xf>
    <xf numFmtId="0" fontId="1" fillId="0" borderId="0" xfId="0" applyFont="1" applyAlignment="1">
      <alignment horizontal="center" vertical="center" wrapText="1"/>
    </xf>
    <xf numFmtId="0" fontId="1" fillId="0" borderId="9" xfId="0" applyFont="1" applyBorder="1" applyAlignment="1">
      <alignment wrapText="1"/>
    </xf>
    <xf numFmtId="2" fontId="1" fillId="0" borderId="9" xfId="0" applyNumberFormat="1" applyFont="1" applyBorder="1" applyAlignment="1">
      <alignment wrapText="1"/>
    </xf>
    <xf numFmtId="2" fontId="1" fillId="0" borderId="0" xfId="0" applyNumberFormat="1" applyFont="1" applyAlignment="1">
      <alignment wrapText="1"/>
    </xf>
    <xf numFmtId="0" fontId="1" fillId="3" borderId="1" xfId="0" applyFont="1" applyFill="1" applyBorder="1" applyAlignment="1">
      <alignment wrapText="1"/>
    </xf>
    <xf numFmtId="2" fontId="1" fillId="3" borderId="1" xfId="0" applyNumberFormat="1" applyFont="1" applyFill="1" applyBorder="1" applyAlignment="1">
      <alignment wrapText="1"/>
    </xf>
    <xf numFmtId="0" fontId="1" fillId="4" borderId="1" xfId="0" applyFont="1" applyFill="1" applyBorder="1" applyAlignment="1">
      <alignment wrapText="1"/>
    </xf>
    <xf numFmtId="2" fontId="1" fillId="4" borderId="1" xfId="0" applyNumberFormat="1" applyFont="1" applyFill="1" applyBorder="1" applyAlignment="1">
      <alignment wrapText="1"/>
    </xf>
    <xf numFmtId="1" fontId="1" fillId="5" borderId="2" xfId="0" applyNumberFormat="1" applyFont="1" applyFill="1" applyBorder="1" applyAlignment="1">
      <alignment wrapText="1"/>
    </xf>
    <xf numFmtId="1" fontId="1" fillId="5" borderId="3" xfId="0" applyNumberFormat="1" applyFont="1" applyFill="1" applyBorder="1" applyAlignment="1">
      <alignment wrapText="1"/>
    </xf>
    <xf numFmtId="2" fontId="1" fillId="5" borderId="4" xfId="0" applyNumberFormat="1" applyFont="1" applyFill="1" applyBorder="1" applyAlignment="1">
      <alignment wrapText="1"/>
    </xf>
    <xf numFmtId="2" fontId="1" fillId="5" borderId="1" xfId="0" applyNumberFormat="1" applyFont="1" applyFill="1" applyBorder="1" applyAlignment="1">
      <alignment wrapText="1"/>
    </xf>
    <xf numFmtId="2" fontId="1" fillId="5" borderId="9" xfId="0" applyNumberFormat="1" applyFont="1" applyFill="1" applyBorder="1" applyAlignment="1">
      <alignment wrapText="1"/>
    </xf>
    <xf numFmtId="0" fontId="3" fillId="0" borderId="0" xfId="0" applyFont="1" applyAlignment="1">
      <alignment vertical="center"/>
    </xf>
    <xf numFmtId="0" fontId="2" fillId="0" borderId="0" xfId="0" applyFont="1"/>
    <xf numFmtId="0" fontId="2" fillId="0" borderId="0" xfId="0" applyFont="1" applyAlignment="1"/>
    <xf numFmtId="0" fontId="1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1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8"/>
  <sheetViews>
    <sheetView tabSelected="1" view="pageBreakPreview" topLeftCell="A8" zoomScale="60" zoomScaleNormal="50" workbookViewId="0">
      <selection activeCell="D13" sqref="D13"/>
    </sheetView>
  </sheetViews>
  <sheetFormatPr defaultRowHeight="15.75" x14ac:dyDescent="0.25"/>
  <cols>
    <col min="1" max="1" width="11.28515625" style="1" customWidth="1"/>
    <col min="2" max="2" width="15" style="1" customWidth="1"/>
    <col min="3" max="3" width="8.42578125" style="1" customWidth="1"/>
    <col min="4" max="4" width="5.85546875" style="1" customWidth="1"/>
    <col min="5" max="5" width="3.28515625" style="1" customWidth="1"/>
    <col min="6" max="6" width="7.28515625" style="1" customWidth="1"/>
    <col min="7" max="7" width="11.7109375" style="1" bestFit="1" customWidth="1"/>
    <col min="8" max="8" width="9.28515625" style="1" bestFit="1" customWidth="1"/>
    <col min="9" max="9" width="4.42578125" style="1" customWidth="1"/>
    <col min="10" max="10" width="5.42578125" style="1" customWidth="1"/>
    <col min="11" max="11" width="6.28515625" style="1" customWidth="1"/>
    <col min="12" max="12" width="9.140625" style="1"/>
    <col min="13" max="13" width="2.5703125" style="1" customWidth="1"/>
    <col min="14" max="14" width="9.28515625" style="1" bestFit="1" customWidth="1"/>
    <col min="15" max="15" width="9.42578125" style="1" customWidth="1"/>
    <col min="16" max="16" width="8" style="1" customWidth="1"/>
    <col min="17" max="17" width="2.85546875" style="1" customWidth="1"/>
    <col min="18" max="18" width="8.140625" style="1" customWidth="1"/>
    <col min="19" max="20" width="9.28515625" style="1" bestFit="1" customWidth="1"/>
    <col min="21" max="21" width="2" style="1" customWidth="1"/>
    <col min="22" max="22" width="10.28515625" style="1" customWidth="1"/>
    <col min="23" max="23" width="9.28515625" style="1" bestFit="1" customWidth="1"/>
    <col min="24" max="24" width="11.140625" style="1" customWidth="1"/>
    <col min="25" max="25" width="3" style="1" customWidth="1"/>
    <col min="26" max="26" width="12.42578125" style="1" customWidth="1"/>
    <col min="27" max="27" width="9.28515625" style="1" bestFit="1" customWidth="1"/>
    <col min="28" max="28" width="11.85546875" style="1" customWidth="1"/>
    <col min="29" max="16384" width="9.140625" style="1"/>
  </cols>
  <sheetData>
    <row r="1" spans="1:28" ht="31.5" customHeight="1" x14ac:dyDescent="0.25">
      <c r="Z1" s="30" t="s">
        <v>35</v>
      </c>
      <c r="AA1" s="30"/>
    </row>
    <row r="2" spans="1:28" x14ac:dyDescent="0.25">
      <c r="A2" s="30" t="s">
        <v>33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</row>
    <row r="3" spans="1:28" x14ac:dyDescent="0.25">
      <c r="A3" s="30" t="s">
        <v>34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</row>
    <row r="5" spans="1:28" ht="33.75" customHeight="1" x14ac:dyDescent="0.25">
      <c r="F5" s="32" t="s">
        <v>3</v>
      </c>
      <c r="G5" s="33"/>
      <c r="H5" s="34"/>
      <c r="J5" s="32" t="s">
        <v>17</v>
      </c>
      <c r="K5" s="33"/>
      <c r="L5" s="34"/>
      <c r="N5" s="32" t="s">
        <v>7</v>
      </c>
      <c r="O5" s="33"/>
      <c r="P5" s="34"/>
      <c r="R5" s="32" t="s">
        <v>9</v>
      </c>
      <c r="S5" s="33"/>
      <c r="T5" s="34"/>
      <c r="V5" s="32" t="s">
        <v>10</v>
      </c>
      <c r="W5" s="33"/>
      <c r="X5" s="34"/>
    </row>
    <row r="6" spans="1:28" ht="158.25" thickBot="1" x14ac:dyDescent="0.3">
      <c r="A6" s="2"/>
      <c r="B6" s="2" t="s">
        <v>1</v>
      </c>
      <c r="C6" s="2" t="s">
        <v>0</v>
      </c>
      <c r="D6" s="2" t="s">
        <v>2</v>
      </c>
      <c r="E6" s="2"/>
      <c r="F6" s="2" t="s">
        <v>4</v>
      </c>
      <c r="G6" s="2" t="s">
        <v>5</v>
      </c>
      <c r="H6" s="2" t="s">
        <v>6</v>
      </c>
      <c r="I6" s="2"/>
      <c r="J6" s="2" t="s">
        <v>18</v>
      </c>
      <c r="K6" s="2" t="s">
        <v>19</v>
      </c>
      <c r="L6" s="2" t="s">
        <v>20</v>
      </c>
      <c r="M6" s="2"/>
      <c r="N6" s="2" t="s">
        <v>8</v>
      </c>
      <c r="O6" s="2" t="s">
        <v>21</v>
      </c>
      <c r="P6" s="2" t="s">
        <v>22</v>
      </c>
      <c r="Q6" s="2"/>
      <c r="R6" s="2" t="s">
        <v>23</v>
      </c>
      <c r="S6" s="2" t="s">
        <v>24</v>
      </c>
      <c r="T6" s="2" t="s">
        <v>25</v>
      </c>
      <c r="U6" s="2"/>
      <c r="V6" s="2" t="s">
        <v>26</v>
      </c>
      <c r="W6" s="2" t="s">
        <v>27</v>
      </c>
      <c r="X6" s="2" t="s">
        <v>28</v>
      </c>
      <c r="Y6" s="2"/>
      <c r="Z6" s="3" t="s">
        <v>29</v>
      </c>
      <c r="AA6" s="2" t="s">
        <v>30</v>
      </c>
      <c r="AB6" s="4" t="s">
        <v>31</v>
      </c>
    </row>
    <row r="7" spans="1:28" s="6" customFormat="1" ht="17.25" thickTop="1" thickBot="1" x14ac:dyDescent="0.3">
      <c r="A7" s="5">
        <v>1</v>
      </c>
      <c r="B7" s="5">
        <v>2</v>
      </c>
      <c r="C7" s="5">
        <v>3</v>
      </c>
      <c r="D7" s="5">
        <v>4</v>
      </c>
      <c r="E7" s="5"/>
      <c r="F7" s="5">
        <v>5</v>
      </c>
      <c r="G7" s="5">
        <v>6</v>
      </c>
      <c r="H7" s="5">
        <v>7</v>
      </c>
      <c r="I7" s="5"/>
      <c r="J7" s="5">
        <v>8</v>
      </c>
      <c r="K7" s="5">
        <v>9</v>
      </c>
      <c r="L7" s="5">
        <v>10</v>
      </c>
      <c r="M7" s="5"/>
      <c r="N7" s="5">
        <v>11</v>
      </c>
      <c r="O7" s="5">
        <v>12</v>
      </c>
      <c r="P7" s="5">
        <v>13</v>
      </c>
      <c r="Q7" s="5"/>
      <c r="R7" s="5">
        <v>14</v>
      </c>
      <c r="S7" s="5">
        <v>15</v>
      </c>
      <c r="T7" s="5">
        <v>16</v>
      </c>
      <c r="U7" s="5"/>
      <c r="V7" s="5">
        <v>17</v>
      </c>
      <c r="W7" s="5">
        <v>18</v>
      </c>
      <c r="X7" s="5">
        <v>19</v>
      </c>
      <c r="Y7" s="5"/>
      <c r="Z7" s="5">
        <v>20</v>
      </c>
      <c r="AA7" s="5">
        <v>21</v>
      </c>
      <c r="AB7" s="22">
        <v>22</v>
      </c>
    </row>
    <row r="8" spans="1:28" s="6" customFormat="1" ht="2.25" customHeight="1" thickTop="1" x14ac:dyDescent="0.25">
      <c r="A8" s="7"/>
      <c r="B8" s="7"/>
      <c r="C8" s="7"/>
      <c r="D8" s="7"/>
      <c r="E8" s="8"/>
      <c r="F8" s="7"/>
      <c r="G8" s="7"/>
      <c r="H8" s="7"/>
      <c r="I8" s="8"/>
      <c r="J8" s="8"/>
      <c r="K8" s="8"/>
      <c r="L8" s="8"/>
      <c r="M8" s="8"/>
      <c r="N8" s="7"/>
      <c r="O8" s="7"/>
      <c r="P8" s="7"/>
      <c r="Q8" s="8"/>
      <c r="R8" s="7"/>
      <c r="S8" s="7"/>
      <c r="T8" s="7"/>
      <c r="U8" s="8"/>
      <c r="V8" s="7"/>
      <c r="W8" s="7"/>
      <c r="X8" s="7"/>
      <c r="Y8" s="8"/>
      <c r="Z8" s="7"/>
      <c r="AA8" s="7"/>
      <c r="AB8" s="23"/>
    </row>
    <row r="9" spans="1:28" ht="31.5" x14ac:dyDescent="0.25">
      <c r="A9" s="9" t="s">
        <v>42</v>
      </c>
      <c r="B9" s="9">
        <v>17</v>
      </c>
      <c r="C9" s="9">
        <v>70</v>
      </c>
      <c r="D9" s="10">
        <f>B9/C9*2</f>
        <v>0.48571428571428571</v>
      </c>
      <c r="F9" s="9">
        <v>2.5</v>
      </c>
      <c r="G9" s="10">
        <f>F9*45700/164.4</f>
        <v>694.95133819951332</v>
      </c>
      <c r="H9" s="10">
        <f>G9*27.1%</f>
        <v>188.33181265206812</v>
      </c>
      <c r="J9" s="9">
        <v>51</v>
      </c>
      <c r="K9" s="9">
        <f>B9*8/100</f>
        <v>1.36</v>
      </c>
      <c r="L9" s="9">
        <f>J9*K9</f>
        <v>69.36</v>
      </c>
      <c r="N9" s="9">
        <v>290</v>
      </c>
      <c r="O9" s="10">
        <f>(D9+F9)*N9</f>
        <v>865.85714285714289</v>
      </c>
      <c r="P9" s="10">
        <f>O9*13%</f>
        <v>112.56142857142858</v>
      </c>
      <c r="R9" s="10">
        <v>140</v>
      </c>
      <c r="S9" s="10">
        <f>(D9+F9)*R9</f>
        <v>418</v>
      </c>
      <c r="T9" s="10">
        <f>S9*27.1%</f>
        <v>113.27800000000001</v>
      </c>
      <c r="V9" s="35">
        <f>45700*0.2*3</f>
        <v>27420</v>
      </c>
      <c r="W9" s="35">
        <f>V9*27.1%</f>
        <v>7430.8200000000006</v>
      </c>
      <c r="X9" s="35">
        <f>V9+W9</f>
        <v>34850.82</v>
      </c>
      <c r="Y9" s="11"/>
      <c r="Z9" s="10">
        <f>G9+L9+O9+S9</f>
        <v>2048.1684810566562</v>
      </c>
      <c r="AA9" s="10">
        <f>H9+T9</f>
        <v>301.60981265206811</v>
      </c>
      <c r="AB9" s="24">
        <f>Z9+AA9</f>
        <v>2349.7782937087245</v>
      </c>
    </row>
    <row r="10" spans="1:28" ht="31.5" x14ac:dyDescent="0.25">
      <c r="A10" s="12" t="s">
        <v>43</v>
      </c>
      <c r="B10" s="12">
        <v>18</v>
      </c>
      <c r="C10" s="12">
        <v>70</v>
      </c>
      <c r="D10" s="13">
        <f>B10/C10*2</f>
        <v>0.51428571428571423</v>
      </c>
      <c r="F10" s="12">
        <v>2.5</v>
      </c>
      <c r="G10" s="13">
        <f t="shared" ref="G10:G13" si="0">F10*45700/164.4</f>
        <v>694.95133819951332</v>
      </c>
      <c r="H10" s="13">
        <f t="shared" ref="H10:H13" si="1">G10*27.1%</f>
        <v>188.33181265206812</v>
      </c>
      <c r="J10" s="12">
        <v>51</v>
      </c>
      <c r="K10" s="12">
        <f t="shared" ref="K10:K13" si="2">B10*8/100</f>
        <v>1.44</v>
      </c>
      <c r="L10" s="12">
        <f t="shared" ref="L10:L13" si="3">J10*K10</f>
        <v>73.44</v>
      </c>
      <c r="N10" s="12">
        <v>290</v>
      </c>
      <c r="O10" s="13">
        <f t="shared" ref="O10:O13" si="4">(D10+F10)*N10</f>
        <v>874.14285714285711</v>
      </c>
      <c r="P10" s="13">
        <f t="shared" ref="P10:P13" si="5">O10*13%</f>
        <v>113.63857142857142</v>
      </c>
      <c r="R10" s="13">
        <v>140</v>
      </c>
      <c r="S10" s="13">
        <f t="shared" ref="S10:S13" si="6">(D10+F10)*R10</f>
        <v>422</v>
      </c>
      <c r="T10" s="13">
        <f t="shared" ref="T10:T13" si="7">S10*27.1%</f>
        <v>114.36200000000001</v>
      </c>
      <c r="V10" s="35"/>
      <c r="W10" s="35"/>
      <c r="X10" s="35"/>
      <c r="Y10" s="14"/>
      <c r="Z10" s="13">
        <f>G10+L10+O10+S10</f>
        <v>2064.5341953423704</v>
      </c>
      <c r="AA10" s="10">
        <f t="shared" ref="AA10:AA12" si="8">H10+T10</f>
        <v>302.69381265206812</v>
      </c>
      <c r="AB10" s="25">
        <f>Z10+AA10</f>
        <v>2367.2280079944385</v>
      </c>
    </row>
    <row r="11" spans="1:28" ht="31.5" x14ac:dyDescent="0.25">
      <c r="A11" s="12" t="s">
        <v>44</v>
      </c>
      <c r="B11" s="12">
        <v>17</v>
      </c>
      <c r="C11" s="12">
        <v>70</v>
      </c>
      <c r="D11" s="13">
        <f>B11/C11*2</f>
        <v>0.48571428571428571</v>
      </c>
      <c r="F11" s="12">
        <v>2.5</v>
      </c>
      <c r="G11" s="13">
        <f t="shared" si="0"/>
        <v>694.95133819951332</v>
      </c>
      <c r="H11" s="13">
        <f t="shared" si="1"/>
        <v>188.33181265206812</v>
      </c>
      <c r="J11" s="12">
        <v>51</v>
      </c>
      <c r="K11" s="12">
        <f t="shared" si="2"/>
        <v>1.36</v>
      </c>
      <c r="L11" s="12">
        <f t="shared" si="3"/>
        <v>69.36</v>
      </c>
      <c r="N11" s="12">
        <v>290</v>
      </c>
      <c r="O11" s="13">
        <f t="shared" si="4"/>
        <v>865.85714285714289</v>
      </c>
      <c r="P11" s="13">
        <f t="shared" si="5"/>
        <v>112.56142857142858</v>
      </c>
      <c r="R11" s="13">
        <v>140</v>
      </c>
      <c r="S11" s="13">
        <f t="shared" si="6"/>
        <v>418</v>
      </c>
      <c r="T11" s="13">
        <f t="shared" si="7"/>
        <v>113.27800000000001</v>
      </c>
      <c r="V11" s="35"/>
      <c r="W11" s="35"/>
      <c r="X11" s="35"/>
      <c r="Y11" s="14"/>
      <c r="Z11" s="13">
        <f>G11+L11+O11+S11</f>
        <v>2048.1684810566562</v>
      </c>
      <c r="AA11" s="10">
        <f t="shared" si="8"/>
        <v>301.60981265206811</v>
      </c>
      <c r="AB11" s="25">
        <f>Z11+AA11</f>
        <v>2349.7782937087245</v>
      </c>
    </row>
    <row r="12" spans="1:28" ht="31.5" x14ac:dyDescent="0.25">
      <c r="A12" s="12" t="s">
        <v>44</v>
      </c>
      <c r="B12" s="12">
        <v>17</v>
      </c>
      <c r="C12" s="12">
        <v>70</v>
      </c>
      <c r="D12" s="13">
        <f>B12/C12*2</f>
        <v>0.48571428571428571</v>
      </c>
      <c r="F12" s="12">
        <v>2.5</v>
      </c>
      <c r="G12" s="13">
        <f t="shared" si="0"/>
        <v>694.95133819951332</v>
      </c>
      <c r="H12" s="13">
        <f t="shared" si="1"/>
        <v>188.33181265206812</v>
      </c>
      <c r="J12" s="12">
        <v>51</v>
      </c>
      <c r="K12" s="12">
        <f t="shared" si="2"/>
        <v>1.36</v>
      </c>
      <c r="L12" s="12">
        <f t="shared" si="3"/>
        <v>69.36</v>
      </c>
      <c r="N12" s="12">
        <v>290</v>
      </c>
      <c r="O12" s="13">
        <f t="shared" si="4"/>
        <v>865.85714285714289</v>
      </c>
      <c r="P12" s="13">
        <f t="shared" si="5"/>
        <v>112.56142857142858</v>
      </c>
      <c r="R12" s="13">
        <v>140</v>
      </c>
      <c r="S12" s="13">
        <f t="shared" si="6"/>
        <v>418</v>
      </c>
      <c r="T12" s="13">
        <f t="shared" si="7"/>
        <v>113.27800000000001</v>
      </c>
      <c r="V12" s="35"/>
      <c r="W12" s="35"/>
      <c r="X12" s="35"/>
      <c r="Y12" s="14"/>
      <c r="Z12" s="13">
        <f>G12+L12+O12+S12</f>
        <v>2048.1684810566562</v>
      </c>
      <c r="AA12" s="10">
        <f t="shared" si="8"/>
        <v>301.60981265206811</v>
      </c>
      <c r="AB12" s="25">
        <f>Z12+AA12</f>
        <v>2349.7782937087245</v>
      </c>
    </row>
    <row r="13" spans="1:28" ht="31.5" x14ac:dyDescent="0.25">
      <c r="A13" s="12" t="s">
        <v>45</v>
      </c>
      <c r="B13" s="15">
        <v>15</v>
      </c>
      <c r="C13" s="15">
        <v>70</v>
      </c>
      <c r="D13" s="16">
        <f>B13/C13*2</f>
        <v>0.42857142857142855</v>
      </c>
      <c r="F13" s="15">
        <v>2.5</v>
      </c>
      <c r="G13" s="16">
        <f t="shared" si="0"/>
        <v>694.95133819951332</v>
      </c>
      <c r="H13" s="16">
        <f t="shared" si="1"/>
        <v>188.33181265206812</v>
      </c>
      <c r="J13" s="12">
        <v>51</v>
      </c>
      <c r="K13" s="12">
        <f t="shared" si="2"/>
        <v>1.2</v>
      </c>
      <c r="L13" s="12">
        <f t="shared" si="3"/>
        <v>61.199999999999996</v>
      </c>
      <c r="N13" s="15">
        <v>290</v>
      </c>
      <c r="O13" s="16">
        <f t="shared" si="4"/>
        <v>849.28571428571422</v>
      </c>
      <c r="P13" s="16">
        <f t="shared" si="5"/>
        <v>110.40714285714286</v>
      </c>
      <c r="R13" s="16">
        <v>140</v>
      </c>
      <c r="S13" s="16">
        <f t="shared" si="6"/>
        <v>410</v>
      </c>
      <c r="T13" s="16">
        <f t="shared" si="7"/>
        <v>111.11000000000001</v>
      </c>
      <c r="V13" s="35"/>
      <c r="W13" s="35"/>
      <c r="X13" s="35"/>
      <c r="Y13" s="14"/>
      <c r="Z13" s="16">
        <f>G13+L13+O13+S13+V9</f>
        <v>29435.437052485227</v>
      </c>
      <c r="AA13" s="16">
        <f>H13+T13+W9</f>
        <v>7730.2618126520683</v>
      </c>
      <c r="AB13" s="26">
        <f>Z13+AA13</f>
        <v>37165.698865137296</v>
      </c>
    </row>
    <row r="14" spans="1:28" s="17" customFormat="1" x14ac:dyDescent="0.25">
      <c r="B14" s="25">
        <f>SUM(B9:B13)</f>
        <v>84</v>
      </c>
      <c r="C14" s="25"/>
      <c r="D14" s="25">
        <f>SUM(D7:D13)</f>
        <v>6.4</v>
      </c>
      <c r="E14" s="25"/>
      <c r="F14" s="25">
        <f t="shared" ref="F14:H14" si="9">SUM(F9:F13)</f>
        <v>12.5</v>
      </c>
      <c r="G14" s="25">
        <f t="shared" si="9"/>
        <v>3474.7566909975667</v>
      </c>
      <c r="H14" s="25">
        <f t="shared" si="9"/>
        <v>941.65906326034064</v>
      </c>
      <c r="I14" s="25"/>
      <c r="J14" s="25"/>
      <c r="K14" s="25">
        <f>SUM(K9:K13)</f>
        <v>6.7200000000000006</v>
      </c>
      <c r="L14" s="25">
        <f>SUM(L9:L13)</f>
        <v>342.72</v>
      </c>
      <c r="M14" s="25"/>
      <c r="N14" s="25">
        <f t="shared" ref="N14:P14" si="10">SUM(N9:N13)</f>
        <v>1450</v>
      </c>
      <c r="O14" s="25">
        <f t="shared" si="10"/>
        <v>4321</v>
      </c>
      <c r="P14" s="25">
        <f t="shared" si="10"/>
        <v>561.73</v>
      </c>
      <c r="Q14" s="25"/>
      <c r="R14" s="25">
        <f>SUM(R9:R13)</f>
        <v>700</v>
      </c>
      <c r="S14" s="25">
        <f t="shared" ref="S14:T14" si="11">SUM(S9:S13)</f>
        <v>2086</v>
      </c>
      <c r="T14" s="25">
        <f t="shared" si="11"/>
        <v>565.30600000000004</v>
      </c>
      <c r="U14" s="25"/>
      <c r="V14" s="25">
        <f t="shared" ref="V14:X14" si="12">SUM(V9:V13)</f>
        <v>27420</v>
      </c>
      <c r="W14" s="25">
        <f t="shared" si="12"/>
        <v>7430.8200000000006</v>
      </c>
      <c r="X14" s="25">
        <f t="shared" si="12"/>
        <v>34850.82</v>
      </c>
      <c r="Y14" s="25"/>
      <c r="Z14" s="25">
        <f t="shared" ref="Z14:AB14" si="13">SUM(Z9:Z13)</f>
        <v>37644.476690997566</v>
      </c>
      <c r="AA14" s="25">
        <f t="shared" si="13"/>
        <v>8937.7850632603404</v>
      </c>
      <c r="AB14" s="21">
        <f t="shared" si="13"/>
        <v>46582.26175425791</v>
      </c>
    </row>
    <row r="15" spans="1:28" x14ac:dyDescent="0.25">
      <c r="H15" s="17">
        <f>G14+H14</f>
        <v>4416.4157542579069</v>
      </c>
      <c r="L15" s="1">
        <v>342.72</v>
      </c>
      <c r="O15" s="17">
        <f>O14</f>
        <v>4321</v>
      </c>
      <c r="T15" s="17">
        <f>S14+T14</f>
        <v>2651.306</v>
      </c>
      <c r="X15" s="17">
        <f>X14</f>
        <v>34850.82</v>
      </c>
      <c r="AB15" s="17">
        <f>X15+T15+O15+H15+L15</f>
        <v>46582.261754257903</v>
      </c>
    </row>
    <row r="17" spans="1:9" ht="45" customHeight="1" x14ac:dyDescent="0.25">
      <c r="A17" s="31" t="s">
        <v>11</v>
      </c>
      <c r="B17" s="31"/>
      <c r="C17" s="31"/>
    </row>
    <row r="18" spans="1:9" ht="94.5" x14ac:dyDescent="0.25">
      <c r="A18" s="12" t="s">
        <v>13</v>
      </c>
      <c r="B18" s="12" t="s">
        <v>12</v>
      </c>
      <c r="C18" s="12" t="s">
        <v>14</v>
      </c>
    </row>
    <row r="19" spans="1:9" x14ac:dyDescent="0.25">
      <c r="A19" s="12">
        <v>15000</v>
      </c>
      <c r="B19" s="12">
        <v>4530</v>
      </c>
      <c r="C19" s="20">
        <f>A19+B19</f>
        <v>19530</v>
      </c>
    </row>
    <row r="21" spans="1:9" ht="63" x14ac:dyDescent="0.25">
      <c r="A21" s="12" t="s">
        <v>15</v>
      </c>
      <c r="B21" s="12" t="s">
        <v>16</v>
      </c>
    </row>
    <row r="22" spans="1:9" x14ac:dyDescent="0.25">
      <c r="A22" s="12">
        <v>8650</v>
      </c>
      <c r="B22" s="20">
        <f>A22*5</f>
        <v>43250</v>
      </c>
    </row>
    <row r="24" spans="1:9" ht="45" customHeight="1" x14ac:dyDescent="0.25">
      <c r="A24" s="18" t="s">
        <v>32</v>
      </c>
      <c r="B24" s="19">
        <f>AB14+C19+B22</f>
        <v>109362.26175425791</v>
      </c>
    </row>
    <row r="25" spans="1:9" ht="18.75" x14ac:dyDescent="0.25">
      <c r="A25" s="27" t="s">
        <v>36</v>
      </c>
    </row>
    <row r="26" spans="1:9" s="28" customFormat="1" ht="18.75" x14ac:dyDescent="0.3">
      <c r="A26" s="28" t="s">
        <v>37</v>
      </c>
      <c r="C26" s="28" t="s">
        <v>38</v>
      </c>
      <c r="H26" s="29" t="s">
        <v>39</v>
      </c>
      <c r="I26" s="29"/>
    </row>
    <row r="27" spans="1:9" s="28" customFormat="1" ht="18.75" x14ac:dyDescent="0.3"/>
    <row r="28" spans="1:9" s="28" customFormat="1" ht="18.75" x14ac:dyDescent="0.3">
      <c r="A28" s="28" t="s">
        <v>40</v>
      </c>
      <c r="C28" s="28" t="s">
        <v>38</v>
      </c>
      <c r="H28" s="29" t="s">
        <v>41</v>
      </c>
      <c r="I28" s="29"/>
    </row>
  </sheetData>
  <mergeCells count="12">
    <mergeCell ref="A2:AB2"/>
    <mergeCell ref="A3:AB3"/>
    <mergeCell ref="Z1:AA1"/>
    <mergeCell ref="A17:C17"/>
    <mergeCell ref="J5:L5"/>
    <mergeCell ref="X9:X13"/>
    <mergeCell ref="V5:X5"/>
    <mergeCell ref="N5:P5"/>
    <mergeCell ref="F5:H5"/>
    <mergeCell ref="R5:T5"/>
    <mergeCell ref="V9:V13"/>
    <mergeCell ref="W9:W13"/>
  </mergeCells>
  <pageMargins left="0.11811023622047245" right="0.11811023622047245" top="0.74803149606299213" bottom="0.15748031496062992" header="0.31496062992125984" footer="0.31496062992125984"/>
  <pageSetup paperSize="9" scale="64" orientation="landscape" r:id="rId1"/>
  <rowBreaks count="1" manualBreakCount="1">
    <brk id="1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WWW</dc:creator>
  <cp:lastModifiedBy>WWW</cp:lastModifiedBy>
  <cp:lastPrinted>2022-11-02T09:23:19Z</cp:lastPrinted>
  <dcterms:created xsi:type="dcterms:W3CDTF">2022-10-04T04:59:12Z</dcterms:created>
  <dcterms:modified xsi:type="dcterms:W3CDTF">2022-11-03T13:04:51Z</dcterms:modified>
</cp:coreProperties>
</file>